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hidePivotFieldList="1" defaultThemeVersion="124226"/>
  <bookViews>
    <workbookView xWindow="-120" yWindow="-120" windowWidth="20730" windowHeight="11040"/>
  </bookViews>
  <sheets>
    <sheet name="1.costos " sheetId="3" r:id="rId1"/>
    <sheet name="2.precio unitario " sheetId="2" r:id="rId2"/>
    <sheet name="3.Punto de equilibrio" sheetId="4" r:id="rId3"/>
    <sheet name="presupuesto" sheetId="6" r:id="rId4"/>
  </sheets>
  <definedNames>
    <definedName name="_xlnm.Print_Area" localSheetId="0">'1.costos '!$A$1:$O$37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"/>
  <c r="B25" i="3"/>
  <c r="B35" l="1"/>
  <c r="C35"/>
  <c r="C36"/>
  <c r="C33"/>
  <c r="C37" s="1"/>
  <c r="C10" i="4"/>
  <c r="B29" i="3"/>
  <c r="F24"/>
  <c r="F31"/>
  <c r="C11" i="4" l="1"/>
  <c r="J10" s="1"/>
  <c r="B32" i="3"/>
  <c r="G9" i="4"/>
  <c r="B36" i="3" l="1"/>
  <c r="B33"/>
  <c r="I10" i="4"/>
  <c r="H10"/>
  <c r="G10"/>
  <c r="G11" s="1"/>
  <c r="B37" i="3" l="1"/>
  <c r="C11" i="2"/>
  <c r="F11" l="1"/>
  <c r="C12"/>
  <c r="C10"/>
  <c r="F10" s="1"/>
  <c r="F12" l="1"/>
  <c r="C13"/>
  <c r="F13" l="1"/>
  <c r="C14"/>
  <c r="F14" s="1"/>
  <c r="C4" i="6" l="1"/>
  <c r="C7" s="1"/>
  <c r="C24" s="1"/>
  <c r="C9" i="4"/>
  <c r="G8" l="1"/>
  <c r="G12" s="1"/>
  <c r="C12"/>
  <c r="C13" l="1"/>
  <c r="I7"/>
  <c r="F13"/>
  <c r="U11"/>
  <c r="I8" l="1"/>
  <c r="I9"/>
  <c r="I11" s="1"/>
  <c r="H7"/>
  <c r="H9" l="1"/>
  <c r="H11" s="1"/>
  <c r="H8"/>
  <c r="J7"/>
  <c r="I12"/>
  <c r="H12" l="1"/>
  <c r="J9"/>
  <c r="J11" s="1"/>
  <c r="J8"/>
  <c r="J12" l="1"/>
</calcChain>
</file>

<file path=xl/sharedStrings.xml><?xml version="1.0" encoding="utf-8"?>
<sst xmlns="http://schemas.openxmlformats.org/spreadsheetml/2006/main" count="98" uniqueCount="78">
  <si>
    <t>Cantidad</t>
  </si>
  <si>
    <t>Precio Unitario</t>
  </si>
  <si>
    <t>Producto</t>
  </si>
  <si>
    <t>Costo Total</t>
  </si>
  <si>
    <t>Producto 1</t>
  </si>
  <si>
    <t>Producto 2</t>
  </si>
  <si>
    <t>Plantilla De Punto de equilibrio</t>
  </si>
  <si>
    <t>El punto de equilibrio es aquel punto donde los Ingresos totales se igualan a los Costes totales.</t>
  </si>
  <si>
    <t>Vendiendo por encima de dicho punto se obtienen beneficios y vendiendo por debajo se obtienen pérdidas.</t>
  </si>
  <si>
    <t>Datos para el gráfico</t>
  </si>
  <si>
    <t>PERDIDA</t>
  </si>
  <si>
    <t>P.E.</t>
  </si>
  <si>
    <t>UTILIDAD</t>
  </si>
  <si>
    <t>Q Ventas</t>
  </si>
  <si>
    <t>Datos iniciales</t>
  </si>
  <si>
    <t>$ Ventas</t>
  </si>
  <si>
    <t>Precio Venta</t>
  </si>
  <si>
    <t>&lt; Completar</t>
  </si>
  <si>
    <t>Costo Variable</t>
  </si>
  <si>
    <t>Coste Unitario</t>
  </si>
  <si>
    <t>Costo Fijo</t>
  </si>
  <si>
    <t>Gastos Fijos Mes</t>
  </si>
  <si>
    <t>Pto. Equilibrio</t>
  </si>
  <si>
    <t>Q de Equilibrio</t>
  </si>
  <si>
    <t>Beneficio</t>
  </si>
  <si>
    <t>$ Ventas Equilibrio</t>
  </si>
  <si>
    <t>$ de Equilibrio</t>
  </si>
  <si>
    <t xml:space="preserve">Nota: El tipo de grafico utilizado es el de dispersión y para que funcione después de agregarlo tiene que ir la pestaña diseño de grafico y en el grupo datos usar el comando cambiar fila/columna.
</t>
  </si>
  <si>
    <t>Costos Variables</t>
  </si>
  <si>
    <t>Amortizaciones</t>
  </si>
  <si>
    <t>Servicios Mantenimiento</t>
  </si>
  <si>
    <t>Seguros</t>
  </si>
  <si>
    <t>Costo total</t>
  </si>
  <si>
    <t xml:space="preserve">Concepto </t>
  </si>
  <si>
    <t>Costo Producción</t>
  </si>
  <si>
    <t>UNIDADES 100</t>
  </si>
  <si>
    <t>Margen de ganancia deseado</t>
  </si>
  <si>
    <t>[ Nombre emprendimiento ]</t>
  </si>
  <si>
    <t xml:space="preserve">Guardapolvo </t>
  </si>
  <si>
    <t>Tela</t>
  </si>
  <si>
    <t>Hilo</t>
  </si>
  <si>
    <t xml:space="preserve">Etiqueta </t>
  </si>
  <si>
    <t>Botones</t>
  </si>
  <si>
    <t xml:space="preserve">Elastico </t>
  </si>
  <si>
    <t>Bolsa de empaquetado</t>
  </si>
  <si>
    <t>Alquiler</t>
  </si>
  <si>
    <t>Servicios de luz, agua, gas</t>
  </si>
  <si>
    <t>Costo total unitario</t>
  </si>
  <si>
    <t>Costo variable unitario</t>
  </si>
  <si>
    <t>Costo fijo unitario</t>
  </si>
  <si>
    <t>Unidades</t>
  </si>
  <si>
    <t>Concepto</t>
  </si>
  <si>
    <t>Ingresos por ventas</t>
  </si>
  <si>
    <t>Otros Ingresos</t>
  </si>
  <si>
    <t xml:space="preserve">Ingresos </t>
  </si>
  <si>
    <t>Ingresos Totales</t>
  </si>
  <si>
    <t>Gastos</t>
  </si>
  <si>
    <t>Gastos Variables</t>
  </si>
  <si>
    <t>Gastos Fijos</t>
  </si>
  <si>
    <t>Superavit (Ganancia)</t>
  </si>
  <si>
    <t>Costo variable total</t>
  </si>
  <si>
    <t>Costo fijo total</t>
  </si>
  <si>
    <t xml:space="preserve">PASOS A SEGUIR: </t>
  </si>
  <si>
    <t>CONSEJO: HACERLO PARA CIERTA CANTIDAD DE UNIDADES / SE DEBE HACER UNA ESTRUCTURA DE COSTOS POR PRODUCTOS ( EJEMPLO GUARDAPOLVOS, CAMPERAS, REMERAS)</t>
  </si>
  <si>
    <t>2 - DETERMINAR COSTO TOTAL ( COSTO FIJO + VARIABLE)</t>
  </si>
  <si>
    <t xml:space="preserve">3- COSTO TOTAL PARA 100 UNIDADES / 100 UNIDADES NOS DA UN COSTO TOTAL UNITARIO </t>
  </si>
  <si>
    <t xml:space="preserve">4- CON ESE COSTO TOTAL UNITARIO PODEMOS ESTABLECER EL PRECIO DE VENTA SEGÚN EL MARGEN DE GANANCIAS DESEADO </t>
  </si>
  <si>
    <t xml:space="preserve">5- CON ESE COSTO TOTAL Y PRECIO UNITARIO, PODEMOS DETERMINAR PUNTOS DE EQUILIBRIO </t>
  </si>
  <si>
    <t>6- PUNTOS DE EQUILIBRIO EN PESOS</t>
  </si>
  <si>
    <t>7- PUNTO DE EQUILIBRIO EN UNIDADES</t>
  </si>
  <si>
    <t>8-SALIDA AL MERCADO CON ESTRATEGIA</t>
  </si>
  <si>
    <t>NO SOLO ES PONER EL PRECIO, ES:</t>
  </si>
  <si>
    <t>SABER SI GANAS</t>
  </si>
  <si>
    <t>SABER CUANDO VENDER</t>
  </si>
  <si>
    <t>SABER SI CRECES</t>
  </si>
  <si>
    <t>Periodo 03/2026</t>
  </si>
  <si>
    <t xml:space="preserve">AHORA DE TOMAR DECISIONES …. </t>
  </si>
  <si>
    <t>1 - SEGÚN LA ACTIVIDAD, DETERMINAR CUALES SON LOS COSTOS VARIABLES Y LOS GATOS FIJOS</t>
  </si>
</sst>
</file>

<file path=xl/styles.xml><?xml version="1.0" encoding="utf-8"?>
<styleSheet xmlns="http://schemas.openxmlformats.org/spreadsheetml/2006/main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</numFmts>
  <fonts count="4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  <font>
      <sz val="10"/>
      <name val="Courier New"/>
    </font>
    <font>
      <b/>
      <sz val="24"/>
      <color theme="0" tint="-0.34998626667073579"/>
      <name val="Century Gothic"/>
      <family val="1"/>
    </font>
    <font>
      <b/>
      <sz val="24"/>
      <color theme="4"/>
      <name val="Century Gothic"/>
      <family val="1"/>
    </font>
    <font>
      <sz val="24"/>
      <color theme="1"/>
      <name val="Century Gothic"/>
      <family val="1"/>
    </font>
    <font>
      <sz val="11"/>
      <color theme="1"/>
      <name val="Century Gothic"/>
      <family val="1"/>
    </font>
    <font>
      <b/>
      <sz val="22"/>
      <color theme="4"/>
      <name val="Century Gothic"/>
      <family val="1"/>
    </font>
    <font>
      <sz val="20"/>
      <color theme="1"/>
      <name val="Calibri"/>
      <family val="2"/>
      <scheme val="minor"/>
    </font>
    <font>
      <sz val="20"/>
      <color theme="1"/>
      <name val="Century Gothic"/>
      <family val="1"/>
    </font>
    <font>
      <sz val="11"/>
      <color theme="1"/>
      <name val="Century Gothic Bold"/>
    </font>
    <font>
      <sz val="24"/>
      <color theme="3" tint="0.39997558519241921"/>
      <name val="Century Gothic"/>
      <family val="1"/>
    </font>
    <font>
      <sz val="11"/>
      <name val="Calibri"/>
      <family val="2"/>
    </font>
    <font>
      <u/>
      <sz val="10"/>
      <color indexed="12"/>
      <name val="Courier New"/>
      <family val="3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sz val="11"/>
      <color indexed="12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  <font>
      <sz val="11"/>
      <name val="Courier New"/>
      <family val="3"/>
    </font>
    <font>
      <sz val="11"/>
      <color theme="1"/>
      <name val="Calibri"/>
      <scheme val="minor"/>
    </font>
    <font>
      <sz val="11"/>
      <color theme="1"/>
      <name val="Aptos Narrow"/>
    </font>
    <font>
      <b/>
      <sz val="11"/>
      <color theme="1"/>
      <name val="Arial"/>
      <family val="2"/>
    </font>
    <font>
      <b/>
      <sz val="11"/>
      <color theme="1"/>
      <name val="Aptos Narrow"/>
      <family val="2"/>
    </font>
    <font>
      <b/>
      <sz val="11"/>
      <color theme="1"/>
      <name val="Aptos Narrow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name val="Arial"/>
      <family val="2"/>
    </font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rgb="FF00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4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2">
    <xf numFmtId="0" fontId="0" fillId="0" borderId="0"/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8" fillId="0" borderId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1" fillId="7" borderId="34" applyNumberFormat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38" fillId="10" borderId="0" applyNumberFormat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0" xfId="1" applyFont="1"/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5" fillId="0" borderId="0" xfId="1" applyFont="1"/>
    <xf numFmtId="0" fontId="5" fillId="0" borderId="0" xfId="1"/>
    <xf numFmtId="0" fontId="16" fillId="0" borderId="0" xfId="2" applyAlignment="1" applyProtection="1"/>
    <xf numFmtId="0" fontId="15" fillId="0" borderId="2" xfId="1" applyFont="1" applyBorder="1"/>
    <xf numFmtId="3" fontId="20" fillId="0" borderId="3" xfId="1" applyNumberFormat="1" applyFont="1" applyBorder="1" applyAlignment="1">
      <alignment horizontal="center"/>
    </xf>
    <xf numFmtId="3" fontId="21" fillId="3" borderId="3" xfId="1" applyNumberFormat="1" applyFont="1" applyFill="1" applyBorder="1" applyAlignment="1">
      <alignment horizontal="center"/>
    </xf>
    <xf numFmtId="3" fontId="20" fillId="0" borderId="4" xfId="1" applyNumberFormat="1" applyFont="1" applyBorder="1" applyAlignment="1">
      <alignment horizontal="center"/>
    </xf>
    <xf numFmtId="0" fontId="22" fillId="0" borderId="0" xfId="1" applyFont="1"/>
    <xf numFmtId="0" fontId="15" fillId="0" borderId="5" xfId="1" applyFont="1" applyBorder="1"/>
    <xf numFmtId="3" fontId="20" fillId="0" borderId="0" xfId="1" applyNumberFormat="1" applyFont="1" applyAlignment="1">
      <alignment horizontal="center"/>
    </xf>
    <xf numFmtId="3" fontId="21" fillId="3" borderId="0" xfId="1" applyNumberFormat="1" applyFont="1" applyFill="1" applyAlignment="1">
      <alignment horizontal="center"/>
    </xf>
    <xf numFmtId="3" fontId="20" fillId="0" borderId="6" xfId="1" applyNumberFormat="1" applyFont="1" applyBorder="1" applyAlignment="1">
      <alignment horizontal="center"/>
    </xf>
    <xf numFmtId="3" fontId="23" fillId="0" borderId="4" xfId="1" applyNumberFormat="1" applyFont="1" applyBorder="1" applyAlignment="1">
      <alignment horizontal="center"/>
    </xf>
    <xf numFmtId="0" fontId="24" fillId="0" borderId="0" xfId="1" applyFont="1"/>
    <xf numFmtId="3" fontId="23" fillId="0" borderId="6" xfId="1" applyNumberFormat="1" applyFont="1" applyBorder="1" applyAlignment="1">
      <alignment horizontal="center"/>
    </xf>
    <xf numFmtId="0" fontId="15" fillId="0" borderId="7" xfId="1" applyFont="1" applyBorder="1"/>
    <xf numFmtId="3" fontId="20" fillId="0" borderId="8" xfId="1" applyNumberFormat="1" applyFont="1" applyBorder="1" applyAlignment="1">
      <alignment horizontal="center"/>
    </xf>
    <xf numFmtId="3" fontId="21" fillId="3" borderId="8" xfId="1" applyNumberFormat="1" applyFont="1" applyFill="1" applyBorder="1" applyAlignment="1">
      <alignment horizontal="center"/>
    </xf>
    <xf numFmtId="3" fontId="20" fillId="0" borderId="9" xfId="1" applyNumberFormat="1" applyFont="1" applyBorder="1" applyAlignment="1">
      <alignment horizontal="center"/>
    </xf>
    <xf numFmtId="3" fontId="21" fillId="3" borderId="9" xfId="1" applyNumberFormat="1" applyFont="1" applyFill="1" applyBorder="1" applyAlignment="1">
      <alignment horizontal="center"/>
    </xf>
    <xf numFmtId="0" fontId="15" fillId="0" borderId="10" xfId="1" applyFont="1" applyBorder="1"/>
    <xf numFmtId="3" fontId="15" fillId="0" borderId="11" xfId="1" applyNumberFormat="1" applyFont="1" applyBorder="1"/>
    <xf numFmtId="3" fontId="22" fillId="3" borderId="11" xfId="1" applyNumberFormat="1" applyFont="1" applyFill="1" applyBorder="1"/>
    <xf numFmtId="3" fontId="15" fillId="0" borderId="12" xfId="1" applyNumberFormat="1" applyFont="1" applyBorder="1"/>
    <xf numFmtId="0" fontId="25" fillId="0" borderId="0" xfId="1" applyFont="1"/>
    <xf numFmtId="0" fontId="16" fillId="0" borderId="0" xfId="2" applyBorder="1" applyAlignment="1" applyProtection="1">
      <alignment vertical="center"/>
    </xf>
    <xf numFmtId="0" fontId="16" fillId="0" borderId="0" xfId="2" applyBorder="1" applyAlignment="1" applyProtection="1"/>
    <xf numFmtId="0" fontId="28" fillId="0" borderId="0" xfId="3"/>
    <xf numFmtId="44" fontId="0" fillId="0" borderId="0" xfId="4" applyFont="1"/>
    <xf numFmtId="164" fontId="0" fillId="0" borderId="0" xfId="6" applyFont="1"/>
    <xf numFmtId="164" fontId="28" fillId="0" borderId="0" xfId="6" applyFont="1"/>
    <xf numFmtId="164" fontId="2" fillId="2" borderId="1" xfId="6" applyFont="1" applyFill="1" applyBorder="1" applyAlignment="1">
      <alignment horizontal="center" wrapText="1"/>
    </xf>
    <xf numFmtId="164" fontId="1" fillId="0" borderId="0" xfId="6" applyFont="1"/>
    <xf numFmtId="44" fontId="32" fillId="0" borderId="1" xfId="4" applyFont="1" applyFill="1" applyBorder="1"/>
    <xf numFmtId="44" fontId="29" fillId="0" borderId="1" xfId="4" applyFont="1" applyFill="1" applyBorder="1" applyAlignment="1">
      <alignment horizontal="center"/>
    </xf>
    <xf numFmtId="44" fontId="31" fillId="0" borderId="13" xfId="4" applyFont="1" applyBorder="1" applyAlignment="1">
      <alignment horizontal="center"/>
    </xf>
    <xf numFmtId="44" fontId="29" fillId="0" borderId="13" xfId="4" applyFont="1" applyBorder="1"/>
    <xf numFmtId="44" fontId="34" fillId="0" borderId="13" xfId="4" applyFont="1" applyBorder="1"/>
    <xf numFmtId="44" fontId="35" fillId="0" borderId="13" xfId="4" applyFont="1" applyBorder="1"/>
    <xf numFmtId="44" fontId="34" fillId="0" borderId="14" xfId="4" applyFont="1" applyBorder="1"/>
    <xf numFmtId="44" fontId="32" fillId="5" borderId="12" xfId="4" applyFont="1" applyFill="1" applyBorder="1"/>
    <xf numFmtId="0" fontId="32" fillId="5" borderId="12" xfId="4" applyNumberFormat="1" applyFont="1" applyFill="1" applyBorder="1"/>
    <xf numFmtId="0" fontId="30" fillId="0" borderId="15" xfId="3" applyFont="1" applyBorder="1" applyAlignment="1">
      <alignment horizontal="center" vertical="center"/>
    </xf>
    <xf numFmtId="164" fontId="30" fillId="0" borderId="16" xfId="6" applyFont="1" applyBorder="1" applyAlignment="1">
      <alignment horizontal="center" vertical="center"/>
    </xf>
    <xf numFmtId="0" fontId="30" fillId="0" borderId="17" xfId="3" applyFont="1" applyBorder="1"/>
    <xf numFmtId="164" fontId="30" fillId="0" borderId="18" xfId="6" applyFont="1" applyBorder="1"/>
    <xf numFmtId="0" fontId="31" fillId="0" borderId="17" xfId="3" applyFont="1" applyBorder="1"/>
    <xf numFmtId="164" fontId="31" fillId="0" borderId="18" xfId="6" applyFont="1" applyBorder="1"/>
    <xf numFmtId="0" fontId="35" fillId="0" borderId="17" xfId="3" applyFont="1" applyBorder="1"/>
    <xf numFmtId="164" fontId="35" fillId="0" borderId="18" xfId="6" applyFont="1" applyBorder="1"/>
    <xf numFmtId="0" fontId="37" fillId="0" borderId="17" xfId="3" applyFont="1" applyBorder="1"/>
    <xf numFmtId="164" fontId="37" fillId="0" borderId="18" xfId="6" applyFont="1" applyBorder="1"/>
    <xf numFmtId="0" fontId="36" fillId="0" borderId="19" xfId="3" applyFont="1" applyBorder="1"/>
    <xf numFmtId="164" fontId="36" fillId="0" borderId="20" xfId="6" applyFont="1" applyBorder="1"/>
    <xf numFmtId="0" fontId="30" fillId="5" borderId="21" xfId="3" applyFont="1" applyFill="1" applyBorder="1"/>
    <xf numFmtId="44" fontId="32" fillId="5" borderId="22" xfId="4" applyFont="1" applyFill="1" applyBorder="1"/>
    <xf numFmtId="0" fontId="30" fillId="5" borderId="23" xfId="3" applyFont="1" applyFill="1" applyBorder="1"/>
    <xf numFmtId="44" fontId="32" fillId="5" borderId="24" xfId="4" applyFont="1" applyFill="1" applyBorder="1"/>
    <xf numFmtId="164" fontId="1" fillId="0" borderId="0" xfId="0" applyNumberFormat="1" applyFont="1"/>
    <xf numFmtId="1" fontId="21" fillId="3" borderId="9" xfId="1" applyNumberFormat="1" applyFont="1" applyFill="1" applyBorder="1" applyAlignment="1">
      <alignment horizontal="center"/>
    </xf>
    <xf numFmtId="164" fontId="5" fillId="0" borderId="0" xfId="6" applyFont="1"/>
    <xf numFmtId="164" fontId="0" fillId="0" borderId="0" xfId="0" applyNumberFormat="1"/>
    <xf numFmtId="0" fontId="17" fillId="0" borderId="0" xfId="1" applyFont="1" applyAlignment="1">
      <alignment horizontal="center" vertical="center"/>
    </xf>
    <xf numFmtId="3" fontId="15" fillId="0" borderId="0" xfId="1" applyNumberFormat="1" applyFont="1"/>
    <xf numFmtId="0" fontId="26" fillId="0" borderId="0" xfId="1" applyFont="1" applyAlignment="1">
      <alignment horizontal="center"/>
    </xf>
    <xf numFmtId="0" fontId="17" fillId="6" borderId="0" xfId="1" applyFont="1" applyFill="1"/>
    <xf numFmtId="0" fontId="18" fillId="6" borderId="0" xfId="1" applyFont="1" applyFill="1"/>
    <xf numFmtId="0" fontId="17" fillId="6" borderId="0" xfId="1" applyFont="1" applyFill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18" fillId="6" borderId="2" xfId="1" applyFont="1" applyFill="1" applyBorder="1" applyAlignment="1">
      <alignment horizontal="right"/>
    </xf>
    <xf numFmtId="0" fontId="18" fillId="6" borderId="5" xfId="1" applyFont="1" applyFill="1" applyBorder="1" applyAlignment="1">
      <alignment horizontal="right"/>
    </xf>
    <xf numFmtId="0" fontId="18" fillId="6" borderId="7" xfId="1" applyFont="1" applyFill="1" applyBorder="1" applyAlignment="1">
      <alignment horizontal="right"/>
    </xf>
    <xf numFmtId="9" fontId="39" fillId="0" borderId="1" xfId="7" applyFont="1" applyBorder="1" applyAlignment="1">
      <alignment horizontal="center" vertical="center" wrapText="1"/>
    </xf>
    <xf numFmtId="44" fontId="31" fillId="0" borderId="16" xfId="4" applyFont="1" applyBorder="1" applyAlignment="1">
      <alignment horizontal="center"/>
    </xf>
    <xf numFmtId="0" fontId="32" fillId="0" borderId="17" xfId="3" applyFont="1" applyBorder="1"/>
    <xf numFmtId="44" fontId="29" fillId="0" borderId="18" xfId="4" applyFont="1" applyBorder="1"/>
    <xf numFmtId="0" fontId="33" fillId="0" borderId="17" xfId="3" applyFont="1" applyBorder="1"/>
    <xf numFmtId="0" fontId="32" fillId="4" borderId="17" xfId="3" applyFont="1" applyFill="1" applyBorder="1"/>
    <xf numFmtId="44" fontId="32" fillId="5" borderId="18" xfId="4" applyFont="1" applyFill="1" applyBorder="1"/>
    <xf numFmtId="44" fontId="32" fillId="0" borderId="18" xfId="4" applyFont="1" applyFill="1" applyBorder="1"/>
    <xf numFmtId="44" fontId="34" fillId="0" borderId="18" xfId="4" applyFont="1" applyBorder="1"/>
    <xf numFmtId="44" fontId="32" fillId="0" borderId="26" xfId="4" applyFont="1" applyFill="1" applyBorder="1"/>
    <xf numFmtId="44" fontId="32" fillId="0" borderId="27" xfId="4" applyFont="1" applyFill="1" applyBorder="1"/>
    <xf numFmtId="0" fontId="31" fillId="0" borderId="29" xfId="3" applyFont="1" applyBorder="1"/>
    <xf numFmtId="0" fontId="31" fillId="0" borderId="30" xfId="3" applyFont="1" applyBorder="1"/>
    <xf numFmtId="0" fontId="35" fillId="0" borderId="28" xfId="3" applyFont="1" applyBorder="1"/>
    <xf numFmtId="0" fontId="36" fillId="0" borderId="28" xfId="3" applyFont="1" applyBorder="1"/>
    <xf numFmtId="44" fontId="33" fillId="0" borderId="22" xfId="4" applyFont="1" applyFill="1" applyBorder="1"/>
    <xf numFmtId="44" fontId="33" fillId="0" borderId="25" xfId="4" applyFont="1" applyFill="1" applyBorder="1"/>
    <xf numFmtId="164" fontId="34" fillId="0" borderId="18" xfId="6" applyFont="1" applyBorder="1"/>
    <xf numFmtId="0" fontId="32" fillId="4" borderId="19" xfId="3" applyFont="1" applyFill="1" applyBorder="1"/>
    <xf numFmtId="44" fontId="32" fillId="5" borderId="20" xfId="4" applyFont="1" applyFill="1" applyBorder="1"/>
    <xf numFmtId="0" fontId="32" fillId="4" borderId="31" xfId="3" applyFont="1" applyFill="1" applyBorder="1"/>
    <xf numFmtId="44" fontId="32" fillId="5" borderId="32" xfId="4" applyFont="1" applyFill="1" applyBorder="1"/>
    <xf numFmtId="0" fontId="0" fillId="0" borderId="33" xfId="0" applyBorder="1"/>
    <xf numFmtId="0" fontId="42" fillId="8" borderId="21" xfId="9" applyBorder="1"/>
    <xf numFmtId="164" fontId="42" fillId="8" borderId="22" xfId="9" applyNumberFormat="1" applyBorder="1"/>
    <xf numFmtId="0" fontId="41" fillId="7" borderId="34" xfId="8"/>
    <xf numFmtId="44" fontId="41" fillId="7" borderId="34" xfId="8" applyNumberFormat="1"/>
    <xf numFmtId="0" fontId="0" fillId="0" borderId="0" xfId="3" applyFont="1"/>
    <xf numFmtId="0" fontId="42" fillId="9" borderId="0" xfId="10"/>
    <xf numFmtId="44" fontId="42" fillId="9" borderId="0" xfId="10" applyNumberFormat="1"/>
    <xf numFmtId="0" fontId="43" fillId="0" borderId="0" xfId="3" applyFont="1"/>
    <xf numFmtId="0" fontId="38" fillId="10" borderId="0" xfId="11" applyAlignment="1">
      <alignment wrapText="1"/>
    </xf>
    <xf numFmtId="164" fontId="38" fillId="10" borderId="0" xfId="11" applyNumberFormat="1"/>
    <xf numFmtId="44" fontId="38" fillId="10" borderId="0" xfId="11" applyNumberFormat="1"/>
    <xf numFmtId="0" fontId="38" fillId="10" borderId="0" xfId="11"/>
    <xf numFmtId="0" fontId="42" fillId="9" borderId="0" xfId="10" applyAlignment="1">
      <alignment horizontal="left" wrapText="1"/>
    </xf>
    <xf numFmtId="0" fontId="38" fillId="10" borderId="0" xfId="11" applyAlignment="1">
      <alignment horizontal="left" wrapText="1"/>
    </xf>
    <xf numFmtId="0" fontId="26" fillId="6" borderId="10" xfId="1" applyFont="1" applyFill="1" applyBorder="1" applyAlignment="1">
      <alignment horizontal="center"/>
    </xf>
    <xf numFmtId="0" fontId="26" fillId="6" borderId="11" xfId="1" applyFont="1" applyFill="1" applyBorder="1" applyAlignment="1">
      <alignment horizontal="center"/>
    </xf>
    <xf numFmtId="0" fontId="26" fillId="6" borderId="12" xfId="1" applyFont="1" applyFill="1" applyBorder="1" applyAlignment="1">
      <alignment horizontal="center"/>
    </xf>
    <xf numFmtId="0" fontId="27" fillId="0" borderId="0" xfId="1" applyFont="1" applyAlignment="1">
      <alignment horizontal="left" vertical="top" wrapText="1"/>
    </xf>
  </cellXfs>
  <cellStyles count="12">
    <cellStyle name="40% - Énfasis1" xfId="11" builtinId="31"/>
    <cellStyle name="Cálculo" xfId="8" builtinId="22"/>
    <cellStyle name="Énfasis2" xfId="9" builtinId="33"/>
    <cellStyle name="Énfasis6" xfId="10" builtinId="49"/>
    <cellStyle name="Hipervínculo" xfId="2" builtinId="8"/>
    <cellStyle name="Millares" xfId="6" builtinId="3"/>
    <cellStyle name="Millares 2" xfId="5"/>
    <cellStyle name="Moneda 2" xfId="4"/>
    <cellStyle name="Normal" xfId="0" builtinId="0"/>
    <cellStyle name="Normal 2" xfId="1"/>
    <cellStyle name="Normal 3" xfId="3"/>
    <cellStyle name="Porcentual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ANALISIS DE ESTRUCTURA DE COSTOS</a:t>
            </a:r>
          </a:p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20C-4C16-A9E5-5113F639771E}"/>
              </c:ext>
            </c:extLst>
          </c:dPt>
          <c:dPt>
            <c:idx val="1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C20C-4C16-A9E5-5113F639771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spPr>
              <a:noFill/>
              <a:ln>
                <a:noFill/>
              </a:ln>
              <a:effectLst/>
            </c:spPr>
            <c:dLblPos val="outEnd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('1.costos '!$A$25,'1.costos '!$A$32)</c:f>
              <c:strCache>
                <c:ptCount val="2"/>
                <c:pt idx="0">
                  <c:v>Costo variable total</c:v>
                </c:pt>
                <c:pt idx="1">
                  <c:v>Costo fijo total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'1.costos '!$A$14:$A$30</c15:sqref>
                  </c15:fullRef>
                </c:ext>
              </c:extLst>
            </c:strRef>
          </c:cat>
          <c:val>
            <c:numRef>
              <c:f>('1.costos '!$B$25,'1.costos '!$B$32)</c:f>
              <c:numCache>
                <c:formatCode>_-"$"\ * #,##0.00_-;\-"$"\ * #,##0.00_-;_-"$"\ * "-"??_-;_-@_-</c:formatCode>
                <c:ptCount val="2"/>
                <c:pt idx="0">
                  <c:v>474000</c:v>
                </c:pt>
                <c:pt idx="1">
                  <c:v>652000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'1.costos '!$B$14:$B$30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C20C-4C16-A9E5-5113F639771E}"/>
            </c:ext>
          </c:extLst>
        </c:ser>
        <c:dLbls>
          <c:showCatName val="1"/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Punto</a:t>
            </a:r>
            <a:r>
              <a:rPr lang="es-DO" baseline="0"/>
              <a:t> de equilibrio</a:t>
            </a:r>
            <a:endParaRPr lang="es-DO"/>
          </a:p>
        </c:rich>
      </c:tx>
      <c:layout/>
      <c:spPr>
        <a:noFill/>
        <a:ln>
          <a:noFill/>
        </a:ln>
        <a:effectLst/>
      </c:spPr>
    </c:title>
    <c:plotArea>
      <c:layout/>
      <c:scatterChart>
        <c:scatterStyle val="lineMarker"/>
        <c:ser>
          <c:idx val="0"/>
          <c:order val="0"/>
          <c:tx>
            <c:strRef>
              <c:f>'3.Punto de equilibrio'!$F$8</c:f>
              <c:strCache>
                <c:ptCount val="1"/>
                <c:pt idx="0">
                  <c:v>$ Ventas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'3.Punto de equilibrio'!$G$7:$J$7</c:f>
              <c:numCache>
                <c:formatCode>#,##0</c:formatCode>
                <c:ptCount val="4"/>
                <c:pt idx="0">
                  <c:v>0</c:v>
                </c:pt>
                <c:pt idx="1">
                  <c:v>28.733316544950892</c:v>
                </c:pt>
                <c:pt idx="2">
                  <c:v>57.466633089901784</c:v>
                </c:pt>
                <c:pt idx="3">
                  <c:v>86.199949634852672</c:v>
                </c:pt>
              </c:numCache>
            </c:numRef>
          </c:xVal>
          <c:yVal>
            <c:numRef>
              <c:f>'3.Punto de equilibrio'!$G$8:$J$8</c:f>
              <c:numCache>
                <c:formatCode>#,##0</c:formatCode>
                <c:ptCount val="4"/>
                <c:pt idx="0">
                  <c:v>0</c:v>
                </c:pt>
                <c:pt idx="1">
                  <c:v>462195.92042306723</c:v>
                </c:pt>
                <c:pt idx="2">
                  <c:v>924391.84084613447</c:v>
                </c:pt>
                <c:pt idx="3">
                  <c:v>1386587.7612692015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18C-42CB-951A-59B0290C06D3}"/>
            </c:ext>
          </c:extLst>
        </c:ser>
        <c:ser>
          <c:idx val="1"/>
          <c:order val="1"/>
          <c:tx>
            <c:strRef>
              <c:f>'3.Punto de equilibrio'!$F$9</c:f>
              <c:strCache>
                <c:ptCount val="1"/>
                <c:pt idx="0">
                  <c:v>Costo Variable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'3.Punto de equilibrio'!$G$7:$J$7</c:f>
              <c:numCache>
                <c:formatCode>#,##0</c:formatCode>
                <c:ptCount val="4"/>
                <c:pt idx="0">
                  <c:v>0</c:v>
                </c:pt>
                <c:pt idx="1">
                  <c:v>28.733316544950892</c:v>
                </c:pt>
                <c:pt idx="2">
                  <c:v>57.466633089901784</c:v>
                </c:pt>
                <c:pt idx="3">
                  <c:v>86.199949634852672</c:v>
                </c:pt>
              </c:numCache>
            </c:numRef>
          </c:xVal>
          <c:yVal>
            <c:numRef>
              <c:f>'3.Punto de equilibrio'!$G$9:$J$9</c:f>
              <c:numCache>
                <c:formatCode>#,##0</c:formatCode>
                <c:ptCount val="4"/>
                <c:pt idx="0">
                  <c:v>0</c:v>
                </c:pt>
                <c:pt idx="1">
                  <c:v>136195.92042306723</c:v>
                </c:pt>
                <c:pt idx="2">
                  <c:v>272391.84084613447</c:v>
                </c:pt>
                <c:pt idx="3">
                  <c:v>408587.76126920164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18C-42CB-951A-59B0290C06D3}"/>
            </c:ext>
          </c:extLst>
        </c:ser>
        <c:ser>
          <c:idx val="2"/>
          <c:order val="2"/>
          <c:tx>
            <c:strRef>
              <c:f>'3.Punto de equilibrio'!$F$10</c:f>
              <c:strCache>
                <c:ptCount val="1"/>
                <c:pt idx="0">
                  <c:v>Costo Fijo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'3.Punto de equilibrio'!$G$7:$J$7</c:f>
              <c:numCache>
                <c:formatCode>#,##0</c:formatCode>
                <c:ptCount val="4"/>
                <c:pt idx="0">
                  <c:v>0</c:v>
                </c:pt>
                <c:pt idx="1">
                  <c:v>28.733316544950892</c:v>
                </c:pt>
                <c:pt idx="2">
                  <c:v>57.466633089901784</c:v>
                </c:pt>
                <c:pt idx="3">
                  <c:v>86.199949634852672</c:v>
                </c:pt>
              </c:numCache>
            </c:numRef>
          </c:xVal>
          <c:yVal>
            <c:numRef>
              <c:f>'3.Punto de equilibrio'!$G$10:$J$10</c:f>
              <c:numCache>
                <c:formatCode>#,##0</c:formatCode>
                <c:ptCount val="4"/>
                <c:pt idx="0">
                  <c:v>652000</c:v>
                </c:pt>
                <c:pt idx="1">
                  <c:v>652000</c:v>
                </c:pt>
                <c:pt idx="2">
                  <c:v>652000</c:v>
                </c:pt>
                <c:pt idx="3">
                  <c:v>652000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F18C-42CB-951A-59B0290C06D3}"/>
            </c:ext>
          </c:extLst>
        </c:ser>
        <c:ser>
          <c:idx val="3"/>
          <c:order val="3"/>
          <c:tx>
            <c:strRef>
              <c:f>'3.Punto de equilibrio'!$F$11</c:f>
              <c:strCache>
                <c:ptCount val="1"/>
                <c:pt idx="0">
                  <c:v>Costo Total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'3.Punto de equilibrio'!$G$7:$J$7</c:f>
              <c:numCache>
                <c:formatCode>#,##0</c:formatCode>
                <c:ptCount val="4"/>
                <c:pt idx="0">
                  <c:v>0</c:v>
                </c:pt>
                <c:pt idx="1">
                  <c:v>28.733316544950892</c:v>
                </c:pt>
                <c:pt idx="2">
                  <c:v>57.466633089901784</c:v>
                </c:pt>
                <c:pt idx="3">
                  <c:v>86.199949634852672</c:v>
                </c:pt>
              </c:numCache>
            </c:numRef>
          </c:xVal>
          <c:yVal>
            <c:numRef>
              <c:f>'3.Punto de equilibrio'!$G$11:$J$11</c:f>
              <c:numCache>
                <c:formatCode>#,##0</c:formatCode>
                <c:ptCount val="4"/>
                <c:pt idx="0">
                  <c:v>652000</c:v>
                </c:pt>
                <c:pt idx="1">
                  <c:v>788195.92042306717</c:v>
                </c:pt>
                <c:pt idx="2">
                  <c:v>924391.84084613447</c:v>
                </c:pt>
                <c:pt idx="3">
                  <c:v>1060587.7612692015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F18C-42CB-951A-59B0290C06D3}"/>
            </c:ext>
          </c:extLst>
        </c:ser>
        <c:ser>
          <c:idx val="4"/>
          <c:order val="4"/>
          <c:tx>
            <c:strRef>
              <c:f>'3.Punto de equilibrio'!$F$12</c:f>
              <c:strCache>
                <c:ptCount val="1"/>
                <c:pt idx="0">
                  <c:v>Beneficio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'3.Punto de equilibrio'!$G$7:$J$7</c:f>
              <c:numCache>
                <c:formatCode>#,##0</c:formatCode>
                <c:ptCount val="4"/>
                <c:pt idx="0">
                  <c:v>0</c:v>
                </c:pt>
                <c:pt idx="1">
                  <c:v>28.733316544950892</c:v>
                </c:pt>
                <c:pt idx="2">
                  <c:v>57.466633089901784</c:v>
                </c:pt>
                <c:pt idx="3">
                  <c:v>86.199949634852672</c:v>
                </c:pt>
              </c:numCache>
            </c:numRef>
          </c:xVal>
          <c:yVal>
            <c:numRef>
              <c:f>'3.Punto de equilibrio'!$G$12:$J$12</c:f>
              <c:numCache>
                <c:formatCode>#,##0</c:formatCode>
                <c:ptCount val="4"/>
                <c:pt idx="0">
                  <c:v>-652000</c:v>
                </c:pt>
                <c:pt idx="1">
                  <c:v>-325999.99999999994</c:v>
                </c:pt>
                <c:pt idx="2">
                  <c:v>0</c:v>
                </c:pt>
                <c:pt idx="3">
                  <c:v>326000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F18C-42CB-951A-59B0290C06D3}"/>
            </c:ext>
          </c:extLst>
        </c:ser>
        <c:axId val="86976768"/>
        <c:axId val="86990848"/>
      </c:scatterChart>
      <c:valAx>
        <c:axId val="8697676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90848"/>
        <c:crosses val="autoZero"/>
        <c:crossBetween val="midCat"/>
      </c:valAx>
      <c:valAx>
        <c:axId val="869908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76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https://siempreexcel.com/plantilla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710629</xdr:colOff>
      <xdr:row>18</xdr:row>
      <xdr:rowOff>190928</xdr:rowOff>
    </xdr:from>
    <xdr:to>
      <xdr:col>13</xdr:col>
      <xdr:colOff>616449</xdr:colOff>
      <xdr:row>32</xdr:row>
      <xdr:rowOff>162246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29D98364-A1AF-0780-75C4-9FE4236A7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5</xdr:col>
      <xdr:colOff>1724025</xdr:colOff>
      <xdr:row>7</xdr:row>
      <xdr:rowOff>152400</xdr:rowOff>
    </xdr:to>
    <xdr:pic>
      <xdr:nvPicPr>
        <xdr:cNvPr id="1025" name="Picture 1" descr="precio-unitario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8610600" cy="18192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786765</xdr:colOff>
      <xdr:row>3</xdr:row>
      <xdr:rowOff>123825</xdr:rowOff>
    </xdr:from>
    <xdr:to>
      <xdr:col>18</xdr:col>
      <xdr:colOff>558165</xdr:colOff>
      <xdr:row>26</xdr:row>
      <xdr:rowOff>133350</xdr:rowOff>
    </xdr:to>
    <xdr:sp macro="" textlink="">
      <xdr:nvSpPr>
        <xdr:cNvPr id="2" name="AutoShape 3">
          <a:extLst>
            <a:ext uri="{FF2B5EF4-FFF2-40B4-BE49-F238E27FC236}">
              <a16:creationId xmlns="" xmlns:a16="http://schemas.microsoft.com/office/drawing/2014/main" id="{9935094B-4D89-49D1-A664-E46D6986AFD7}"/>
            </a:ext>
          </a:extLst>
        </xdr:cNvPr>
        <xdr:cNvSpPr>
          <a:spLocks noChangeArrowheads="1"/>
        </xdr:cNvSpPr>
      </xdr:nvSpPr>
      <xdr:spPr bwMode="auto">
        <a:xfrm>
          <a:off x="7816215" y="1400175"/>
          <a:ext cx="2286000" cy="4191000"/>
        </a:xfrm>
        <a:prstGeom prst="foldedCorner">
          <a:avLst>
            <a:gd name="adj" fmla="val 12500"/>
          </a:avLst>
        </a:prstGeom>
        <a:ln>
          <a:solidFill>
            <a:srgbClr val="00B050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900" b="1" i="0" u="sng" strike="noStrike">
              <a:solidFill>
                <a:srgbClr val="00B050"/>
              </a:solidFill>
              <a:latin typeface="Arial"/>
              <a:cs typeface="Arial"/>
            </a:rPr>
            <a:t>Derivación de la fórmula:</a:t>
          </a:r>
          <a:endParaRPr lang="es-ES" sz="900" b="0" i="0" strike="noStrike">
            <a:solidFill>
              <a:srgbClr val="00B05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s-ES" sz="900" b="0" i="0" strike="noStrike">
            <a:solidFill>
              <a:srgbClr val="00B05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Q = cantidad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Qe = cantidad de equilibrio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VT = ventas totales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VTe = ventas totales de equilibrio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CT = costes totales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Cu = coste unitario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Pu = precio unitario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Mu = margen unitario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CV = costes variables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CF = costes fijos</a:t>
          </a:r>
        </a:p>
        <a:p>
          <a:pPr algn="l" rtl="1">
            <a:defRPr sz="1000"/>
          </a:pPr>
          <a:endParaRPr lang="es-ES" sz="900" b="0" i="0" strike="noStrike">
            <a:solidFill>
              <a:srgbClr val="00B05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s-ES" sz="900" b="0" i="0" strike="noStrike">
            <a:solidFill>
              <a:srgbClr val="00B05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ES" sz="900" b="1" i="0" strike="noStrike">
              <a:solidFill>
                <a:srgbClr val="00B050"/>
              </a:solidFill>
              <a:latin typeface="Arial"/>
              <a:cs typeface="Arial"/>
            </a:rPr>
            <a:t>VT - CT = 0</a:t>
          </a:r>
          <a:endParaRPr lang="es-ES" sz="900" b="0" i="0" strike="noStrike">
            <a:solidFill>
              <a:srgbClr val="00B05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VT - CV - CF = 0</a:t>
          </a:r>
        </a:p>
        <a:p>
          <a:pPr algn="l" rtl="1">
            <a:defRPr sz="1000"/>
          </a:pPr>
          <a:r>
            <a:rPr lang="es-ES" sz="900" b="0" i="0" strike="noStrike">
              <a:solidFill>
                <a:srgbClr val="00B050"/>
              </a:solidFill>
              <a:latin typeface="Arial"/>
              <a:cs typeface="Arial"/>
            </a:rPr>
            <a:t>Pu * Q - Cu * Q - CF = 0</a:t>
          </a:r>
          <a:endParaRPr lang="es-ES" sz="1000" b="0" i="0" strike="noStrike">
            <a:solidFill>
              <a:srgbClr val="00B05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B050"/>
              </a:solidFill>
              <a:latin typeface="Arial"/>
              <a:cs typeface="Arial"/>
            </a:rPr>
            <a:t>CF = Pu * Q - Cu * Q</a:t>
          </a:r>
        </a:p>
        <a:p>
          <a:pPr algn="l" rtl="1">
            <a:defRPr sz="1000"/>
          </a:pPr>
          <a:r>
            <a:rPr lang="es-ES" sz="1000" b="0" i="0" strike="noStrike">
              <a:solidFill>
                <a:srgbClr val="00B050"/>
              </a:solidFill>
              <a:latin typeface="Arial"/>
              <a:cs typeface="Arial"/>
            </a:rPr>
            <a:t>CF = Q * (Pu-Cu)</a:t>
          </a:r>
        </a:p>
        <a:p>
          <a:pPr algn="l" rtl="1">
            <a:defRPr sz="1000"/>
          </a:pPr>
          <a:r>
            <a:rPr lang="es-ES" sz="1000" b="0" i="0" strike="noStrike">
              <a:solidFill>
                <a:srgbClr val="00B050"/>
              </a:solidFill>
              <a:latin typeface="Arial"/>
              <a:cs typeface="Arial"/>
            </a:rPr>
            <a:t>CF = Q * Mu</a:t>
          </a:r>
        </a:p>
        <a:p>
          <a:pPr algn="l" rtl="1">
            <a:defRPr sz="1000"/>
          </a:pPr>
          <a:r>
            <a:rPr lang="es-ES" sz="1000" b="1" i="0" strike="noStrike">
              <a:solidFill>
                <a:srgbClr val="00B050"/>
              </a:solidFill>
              <a:latin typeface="Arial"/>
              <a:cs typeface="Arial"/>
            </a:rPr>
            <a:t>Qe = CF / Mu</a:t>
          </a:r>
        </a:p>
        <a:p>
          <a:pPr algn="l" rtl="1">
            <a:defRPr sz="1000"/>
          </a:pPr>
          <a:endParaRPr lang="es-ES" sz="1000" b="1" i="0" strike="noStrike">
            <a:solidFill>
              <a:srgbClr val="00B05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ES" sz="1000" b="1" i="0" strike="noStrike">
              <a:solidFill>
                <a:srgbClr val="00B050"/>
              </a:solidFill>
              <a:latin typeface="Arial"/>
              <a:cs typeface="Arial"/>
            </a:rPr>
            <a:t>VTe = Qe * Pu</a:t>
          </a:r>
        </a:p>
        <a:p>
          <a:pPr algn="l" rtl="1">
            <a:defRPr sz="1000"/>
          </a:pPr>
          <a:endParaRPr lang="es-ES" sz="1000" b="1" i="0" strike="noStrike">
            <a:solidFill>
              <a:srgbClr val="00B05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ES" sz="1000" b="1" i="0" strike="noStrike">
              <a:solidFill>
                <a:srgbClr val="00B050"/>
              </a:solidFill>
              <a:latin typeface="Arial"/>
              <a:cs typeface="Arial"/>
            </a:rPr>
            <a:t>ITe = Qe * (Pu</a:t>
          </a:r>
          <a:endParaRPr lang="es-ES" sz="1000" b="0" i="0" strike="noStrike">
            <a:solidFill>
              <a:srgbClr val="00B05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B05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B050"/>
            </a:solidFill>
            <a:latin typeface="Courier New"/>
            <a:cs typeface="Courier New"/>
          </a:endParaRPr>
        </a:p>
      </xdr:txBody>
    </xdr:sp>
    <xdr:clientData/>
  </xdr:twoCellAnchor>
  <xdr:twoCellAnchor>
    <xdr:from>
      <xdr:col>15</xdr:col>
      <xdr:colOff>259080</xdr:colOff>
      <xdr:row>0</xdr:row>
      <xdr:rowOff>381000</xdr:rowOff>
    </xdr:from>
    <xdr:to>
      <xdr:col>18</xdr:col>
      <xdr:colOff>525780</xdr:colOff>
      <xdr:row>1</xdr:row>
      <xdr:rowOff>121920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542C935-EA53-44A4-B452-03825E028707}"/>
            </a:ext>
          </a:extLst>
        </xdr:cNvPr>
        <xdr:cNvSpPr/>
      </xdr:nvSpPr>
      <xdr:spPr>
        <a:xfrm>
          <a:off x="7288530" y="381000"/>
          <a:ext cx="2781300" cy="369570"/>
        </a:xfrm>
        <a:prstGeom prst="rect">
          <a:avLst/>
        </a:prstGeom>
        <a:solidFill>
          <a:srgbClr val="00B050"/>
        </a:solidFill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DO" sz="1400"/>
            <a:t>Más</a:t>
          </a:r>
          <a:r>
            <a:rPr lang="es-DO" sz="1400" baseline="0"/>
            <a:t> Plantillas De </a:t>
          </a:r>
          <a:r>
            <a:rPr lang="es-DO" sz="1400" u="sng" baseline="0"/>
            <a:t>Siempreexcel</a:t>
          </a:r>
          <a:endParaRPr lang="es-DO" sz="1400" u="sng"/>
        </a:p>
      </xdr:txBody>
    </xdr:sp>
    <xdr:clientData/>
  </xdr:twoCellAnchor>
  <xdr:twoCellAnchor>
    <xdr:from>
      <xdr:col>3</xdr:col>
      <xdr:colOff>176213</xdr:colOff>
      <xdr:row>14</xdr:row>
      <xdr:rowOff>23813</xdr:rowOff>
    </xdr:from>
    <xdr:to>
      <xdr:col>10</xdr:col>
      <xdr:colOff>33338</xdr:colOff>
      <xdr:row>30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22686DBC-D5B3-4B7D-A0D9-6F579A02C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25" workbookViewId="0">
      <selection activeCell="G6" sqref="G6"/>
    </sheetView>
  </sheetViews>
  <sheetFormatPr baseColWidth="10" defaultRowHeight="15"/>
  <cols>
    <col min="1" max="1" width="26.42578125" style="44" bestFit="1" customWidth="1"/>
    <col min="2" max="2" width="22.42578125" style="47" bestFit="1" customWidth="1"/>
    <col min="3" max="3" width="24.5703125" style="45" hidden="1" customWidth="1"/>
    <col min="4" max="5" width="0" hidden="1" customWidth="1"/>
    <col min="6" max="6" width="14.5703125" hidden="1" customWidth="1"/>
    <col min="9" max="9" width="13" bestFit="1" customWidth="1"/>
    <col min="16" max="16" width="24.42578125" bestFit="1" customWidth="1"/>
  </cols>
  <sheetData>
    <row r="1" spans="1:8">
      <c r="A1" s="119" t="s">
        <v>62</v>
      </c>
    </row>
    <row r="2" spans="1:8">
      <c r="A2" s="116" t="s">
        <v>77</v>
      </c>
    </row>
    <row r="3" spans="1:8">
      <c r="A3" s="116" t="s">
        <v>63</v>
      </c>
    </row>
    <row r="4" spans="1:8">
      <c r="A4" s="116" t="s">
        <v>64</v>
      </c>
    </row>
    <row r="5" spans="1:8">
      <c r="A5" s="116" t="s">
        <v>65</v>
      </c>
    </row>
    <row r="6" spans="1:8">
      <c r="A6" s="116" t="s">
        <v>66</v>
      </c>
    </row>
    <row r="7" spans="1:8">
      <c r="A7" s="116" t="s">
        <v>67</v>
      </c>
    </row>
    <row r="8" spans="1:8">
      <c r="A8" s="116" t="s">
        <v>68</v>
      </c>
    </row>
    <row r="9" spans="1:8">
      <c r="A9" s="116" t="s">
        <v>69</v>
      </c>
    </row>
    <row r="10" spans="1:8" ht="14.25" customHeight="1">
      <c r="A10" s="124" t="s">
        <v>70</v>
      </c>
      <c r="B10" s="124"/>
      <c r="C10" s="118"/>
      <c r="D10" s="117"/>
      <c r="E10" s="117"/>
      <c r="F10" s="117"/>
      <c r="G10" s="117"/>
      <c r="H10" s="117"/>
    </row>
    <row r="11" spans="1:8" ht="14.25" customHeight="1">
      <c r="A11" s="125" t="s">
        <v>71</v>
      </c>
      <c r="B11" s="125"/>
      <c r="C11" s="125"/>
      <c r="D11" s="125"/>
      <c r="E11" s="125"/>
      <c r="F11" s="125"/>
      <c r="G11" s="125"/>
      <c r="H11" s="125"/>
    </row>
    <row r="12" spans="1:8" ht="14.25" customHeight="1">
      <c r="A12" s="120" t="s">
        <v>72</v>
      </c>
      <c r="B12" s="121"/>
      <c r="C12" s="122"/>
      <c r="D12" s="123"/>
      <c r="E12" s="123"/>
      <c r="F12" s="123"/>
      <c r="G12" s="123"/>
      <c r="H12" s="123"/>
    </row>
    <row r="13" spans="1:8" ht="14.25" customHeight="1">
      <c r="A13" s="120" t="s">
        <v>73</v>
      </c>
      <c r="B13" s="121"/>
      <c r="C13" s="122"/>
      <c r="D13" s="123"/>
      <c r="E13" s="123"/>
      <c r="F13" s="123"/>
      <c r="G13" s="123"/>
      <c r="H13" s="123"/>
    </row>
    <row r="14" spans="1:8" ht="14.25" customHeight="1">
      <c r="A14" s="120" t="s">
        <v>74</v>
      </c>
      <c r="B14" s="121"/>
      <c r="C14" s="122"/>
      <c r="D14" s="123"/>
      <c r="E14" s="123"/>
      <c r="F14" s="123"/>
      <c r="G14" s="123"/>
      <c r="H14" s="123"/>
    </row>
    <row r="15" spans="1:8" ht="15.75" thickBot="1">
      <c r="A15"/>
      <c r="B15" s="46"/>
      <c r="C15"/>
    </row>
    <row r="16" spans="1:8" ht="15.75" thickTop="1">
      <c r="A16" s="59" t="s">
        <v>33</v>
      </c>
      <c r="B16" s="60" t="s">
        <v>38</v>
      </c>
      <c r="C16" s="52" t="s">
        <v>5</v>
      </c>
      <c r="E16" t="s">
        <v>35</v>
      </c>
    </row>
    <row r="17" spans="1:6">
      <c r="A17" s="61" t="s">
        <v>34</v>
      </c>
      <c r="B17" s="62"/>
      <c r="C17" s="53"/>
    </row>
    <row r="18" spans="1:6">
      <c r="A18" s="63" t="s">
        <v>28</v>
      </c>
      <c r="B18" s="64"/>
      <c r="C18" s="54"/>
    </row>
    <row r="19" spans="1:6">
      <c r="A19" s="65" t="s">
        <v>39</v>
      </c>
      <c r="B19" s="104">
        <v>400000</v>
      </c>
      <c r="C19" s="55"/>
    </row>
    <row r="20" spans="1:6">
      <c r="A20" s="65" t="s">
        <v>40</v>
      </c>
      <c r="B20" s="104">
        <v>18000</v>
      </c>
      <c r="C20" s="55"/>
    </row>
    <row r="21" spans="1:6">
      <c r="A21" s="65" t="s">
        <v>41</v>
      </c>
      <c r="B21" s="104">
        <v>3000</v>
      </c>
      <c r="C21" s="55"/>
    </row>
    <row r="22" spans="1:6">
      <c r="A22" s="65" t="s">
        <v>42</v>
      </c>
      <c r="B22" s="104">
        <v>5000</v>
      </c>
      <c r="C22" s="55"/>
    </row>
    <row r="23" spans="1:6">
      <c r="A23" s="65" t="s">
        <v>43</v>
      </c>
      <c r="B23" s="104">
        <v>8000</v>
      </c>
      <c r="C23" s="55"/>
    </row>
    <row r="24" spans="1:6" ht="15.75" thickBot="1">
      <c r="A24" s="102" t="s">
        <v>44</v>
      </c>
      <c r="B24" s="105">
        <v>40000</v>
      </c>
      <c r="C24" s="55"/>
      <c r="F24" t="e">
        <f>+#REF!/4</f>
        <v>#REF!</v>
      </c>
    </row>
    <row r="25" spans="1:6" ht="16.5" thickTop="1" thickBot="1">
      <c r="A25" s="101" t="s">
        <v>60</v>
      </c>
      <c r="B25" s="99">
        <f>+SUM(B19:B24)</f>
        <v>474000</v>
      </c>
      <c r="C25" s="55"/>
    </row>
    <row r="26" spans="1:6" ht="15.75" thickTop="1">
      <c r="A26" s="100" t="s">
        <v>58</v>
      </c>
      <c r="B26" s="98"/>
      <c r="C26" s="54"/>
    </row>
    <row r="27" spans="1:6">
      <c r="A27" s="67" t="s">
        <v>45</v>
      </c>
      <c r="B27" s="104">
        <v>250000</v>
      </c>
      <c r="C27" s="54"/>
    </row>
    <row r="28" spans="1:6">
      <c r="A28" s="67" t="s">
        <v>46</v>
      </c>
      <c r="B28" s="104">
        <v>200000</v>
      </c>
      <c r="C28" s="54"/>
    </row>
    <row r="29" spans="1:6">
      <c r="A29" s="67" t="s">
        <v>29</v>
      </c>
      <c r="B29" s="104">
        <f>100000/10</f>
        <v>10000</v>
      </c>
      <c r="C29" s="54"/>
    </row>
    <row r="30" spans="1:6">
      <c r="A30" s="67" t="s">
        <v>30</v>
      </c>
      <c r="B30" s="104">
        <v>180000</v>
      </c>
      <c r="C30" s="54"/>
    </row>
    <row r="31" spans="1:6" ht="15.75" thickBot="1">
      <c r="A31" s="103" t="s">
        <v>31</v>
      </c>
      <c r="B31" s="105">
        <v>12000</v>
      </c>
      <c r="C31" s="56"/>
      <c r="F31" s="46">
        <f>460000*12</f>
        <v>5520000</v>
      </c>
    </row>
    <row r="32" spans="1:6" ht="16.5" thickTop="1" thickBot="1">
      <c r="A32" s="101" t="s">
        <v>61</v>
      </c>
      <c r="B32" s="99">
        <f>+SUM(B27:B31)</f>
        <v>652000</v>
      </c>
      <c r="C32" s="55"/>
    </row>
    <row r="33" spans="1:9" ht="15.75" thickTop="1">
      <c r="A33" s="114" t="s">
        <v>32</v>
      </c>
      <c r="B33" s="115">
        <f>+B25+B32</f>
        <v>1126000</v>
      </c>
      <c r="C33" s="57">
        <f>+SUM(C19:C23)+SUM(C27:C31)</f>
        <v>0</v>
      </c>
    </row>
    <row r="34" spans="1:9">
      <c r="A34" s="112" t="s">
        <v>50</v>
      </c>
      <c r="B34" s="113">
        <v>100</v>
      </c>
      <c r="C34" s="57"/>
    </row>
    <row r="35" spans="1:9">
      <c r="A35" s="71" t="s">
        <v>48</v>
      </c>
      <c r="B35" s="72">
        <f>+B25/B34</f>
        <v>4740</v>
      </c>
      <c r="C35" s="57" t="e">
        <f>+SUM(C19:C24)/C34</f>
        <v>#DIV/0!</v>
      </c>
      <c r="I35" s="78"/>
    </row>
    <row r="36" spans="1:9">
      <c r="A36" s="71" t="s">
        <v>49</v>
      </c>
      <c r="B36" s="72">
        <f>+B32/B34</f>
        <v>6520</v>
      </c>
      <c r="C36" s="57" t="e">
        <f>+SUM(C27:C31)/C34</f>
        <v>#DIV/0!</v>
      </c>
    </row>
    <row r="37" spans="1:9" ht="15.75" thickBot="1">
      <c r="A37" s="73" t="s">
        <v>47</v>
      </c>
      <c r="B37" s="74">
        <f>+B33/100</f>
        <v>11260</v>
      </c>
      <c r="C37" s="58" t="e">
        <f>+C33/C34</f>
        <v>#DIV/0!</v>
      </c>
    </row>
    <row r="38" spans="1:9" ht="15.75" thickTop="1"/>
  </sheetData>
  <mergeCells count="2">
    <mergeCell ref="A10:B10"/>
    <mergeCell ref="A11:H11"/>
  </mergeCell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9:F17"/>
  <sheetViews>
    <sheetView zoomScale="80" workbookViewId="0">
      <selection activeCell="C21" sqref="C21"/>
    </sheetView>
  </sheetViews>
  <sheetFormatPr baseColWidth="10" defaultColWidth="26" defaultRowHeight="18.75"/>
  <cols>
    <col min="1" max="5" width="26" style="1"/>
    <col min="6" max="6" width="26" style="49"/>
    <col min="7" max="16384" width="26" style="1"/>
  </cols>
  <sheetData>
    <row r="9" spans="2:6" ht="37.5">
      <c r="B9" s="2" t="s">
        <v>2</v>
      </c>
      <c r="C9" s="2" t="s">
        <v>3</v>
      </c>
      <c r="D9" s="2" t="s">
        <v>0</v>
      </c>
      <c r="E9" s="2" t="s">
        <v>36</v>
      </c>
      <c r="F9" s="48" t="s">
        <v>1</v>
      </c>
    </row>
    <row r="10" spans="2:6">
      <c r="B10" s="3" t="s">
        <v>4</v>
      </c>
      <c r="C10" s="50">
        <f>+C11</f>
        <v>1126000</v>
      </c>
      <c r="D10" s="3">
        <v>100</v>
      </c>
      <c r="E10" s="89">
        <v>0.05</v>
      </c>
      <c r="F10" s="51">
        <f>(C10/D10)/(1-E10)</f>
        <v>11852.631578947368</v>
      </c>
    </row>
    <row r="11" spans="2:6">
      <c r="B11" s="3" t="s">
        <v>4</v>
      </c>
      <c r="C11" s="50">
        <f>+'1.costos '!B33</f>
        <v>1126000</v>
      </c>
      <c r="D11" s="3">
        <v>100</v>
      </c>
      <c r="E11" s="89">
        <v>0.2</v>
      </c>
      <c r="F11" s="51">
        <f>(C11/D11)/(1-E11)</f>
        <v>14075</v>
      </c>
    </row>
    <row r="12" spans="2:6">
      <c r="B12" s="3" t="s">
        <v>4</v>
      </c>
      <c r="C12" s="50">
        <f>+C11</f>
        <v>1126000</v>
      </c>
      <c r="D12" s="3">
        <v>100</v>
      </c>
      <c r="E12" s="89">
        <v>0.25</v>
      </c>
      <c r="F12" s="51">
        <f>(C12/D12)/(1-E12)</f>
        <v>15013.333333333334</v>
      </c>
    </row>
    <row r="13" spans="2:6">
      <c r="B13" s="3" t="s">
        <v>4</v>
      </c>
      <c r="C13" s="50">
        <f>+C12</f>
        <v>1126000</v>
      </c>
      <c r="D13" s="3">
        <v>100</v>
      </c>
      <c r="E13" s="89">
        <v>0.3</v>
      </c>
      <c r="F13" s="51">
        <f>(C13/D13)/(1-E13)</f>
        <v>16085.714285714286</v>
      </c>
    </row>
    <row r="14" spans="2:6">
      <c r="B14" s="3" t="s">
        <v>4</v>
      </c>
      <c r="C14" s="50">
        <f>+C13</f>
        <v>1126000</v>
      </c>
      <c r="D14" s="3">
        <v>100</v>
      </c>
      <c r="E14" s="89">
        <v>0.4</v>
      </c>
      <c r="F14" s="51">
        <f>(C14/D14)/(1-E14)</f>
        <v>18766.666666666668</v>
      </c>
    </row>
    <row r="15" spans="2:6">
      <c r="C15" s="4"/>
      <c r="D15" s="4"/>
      <c r="E15" s="4"/>
    </row>
    <row r="16" spans="2:6">
      <c r="C16" s="4"/>
      <c r="D16" s="4"/>
      <c r="E16" s="4"/>
    </row>
    <row r="17" spans="4:5">
      <c r="D17" s="49"/>
      <c r="E17" s="75"/>
    </row>
  </sheetData>
  <phoneticPr fontId="40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W36"/>
  <sheetViews>
    <sheetView showGridLines="0" topLeftCell="A22" workbookViewId="0">
      <selection activeCell="E33" sqref="E33:H33"/>
    </sheetView>
  </sheetViews>
  <sheetFormatPr baseColWidth="10" defaultRowHeight="13.5"/>
  <cols>
    <col min="1" max="1" width="11.42578125" style="18"/>
    <col min="2" max="2" width="18.28515625" style="18" bestFit="1" customWidth="1"/>
    <col min="3" max="3" width="15.5703125" style="18" customWidth="1"/>
    <col min="4" max="4" width="11.42578125" style="18"/>
    <col min="5" max="5" width="5.85546875" style="18" customWidth="1"/>
    <col min="6" max="6" width="14.5703125" style="18" customWidth="1"/>
    <col min="7" max="9" width="10.42578125" style="18" customWidth="1"/>
    <col min="10" max="20" width="11.42578125" style="18"/>
    <col min="21" max="21" width="17.85546875" style="18" bestFit="1" customWidth="1"/>
    <col min="22" max="16384" width="11.42578125" style="18"/>
  </cols>
  <sheetData>
    <row r="1" spans="2:23" s="10" customFormat="1" ht="49.9" customHeight="1">
      <c r="B1" s="5" t="s">
        <v>6</v>
      </c>
      <c r="D1" s="6"/>
      <c r="E1" s="6"/>
      <c r="F1" s="7"/>
      <c r="G1" s="7"/>
      <c r="H1" s="7"/>
      <c r="I1" s="8"/>
      <c r="J1" s="8"/>
      <c r="K1" s="8"/>
      <c r="L1" s="8"/>
      <c r="M1" s="8"/>
      <c r="N1" s="8"/>
      <c r="O1" s="8"/>
      <c r="P1" s="9"/>
      <c r="Q1" s="8"/>
      <c r="R1" s="8"/>
      <c r="S1" s="8"/>
      <c r="T1" s="8"/>
    </row>
    <row r="2" spans="2:23" s="11" customFormat="1" ht="36" customHeight="1">
      <c r="B2" s="12" t="s">
        <v>37</v>
      </c>
      <c r="D2" s="13"/>
      <c r="E2" s="13"/>
      <c r="F2" s="14"/>
      <c r="G2" s="15"/>
      <c r="H2" s="13"/>
      <c r="I2" s="16"/>
    </row>
    <row r="3" spans="2:23" ht="15">
      <c r="B3" s="17" t="s">
        <v>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2:23" ht="15">
      <c r="B4" s="17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23" ht="15">
      <c r="B5" s="19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23" ht="18.75">
      <c r="B6" s="17"/>
      <c r="C6" s="17"/>
      <c r="D6" s="17"/>
      <c r="E6" s="17"/>
      <c r="F6" s="82" t="s">
        <v>9</v>
      </c>
      <c r="G6" s="83"/>
      <c r="H6" s="84" t="s">
        <v>10</v>
      </c>
      <c r="I6" s="85" t="s">
        <v>11</v>
      </c>
      <c r="J6" s="84" t="s">
        <v>12</v>
      </c>
      <c r="K6" s="79"/>
      <c r="L6" s="79"/>
      <c r="M6" s="79"/>
      <c r="N6" s="79"/>
      <c r="O6" s="79"/>
    </row>
    <row r="7" spans="2:23" ht="15">
      <c r="B7" s="17"/>
      <c r="C7" s="17"/>
      <c r="D7" s="17"/>
      <c r="E7" s="17"/>
      <c r="F7" s="20" t="s">
        <v>13</v>
      </c>
      <c r="G7" s="21">
        <v>0</v>
      </c>
      <c r="H7" s="21">
        <f>+I7/2</f>
        <v>28.733316544950892</v>
      </c>
      <c r="I7" s="22">
        <f>+C12</f>
        <v>57.466633089901784</v>
      </c>
      <c r="J7" s="23">
        <f>+I7+I7-H7</f>
        <v>86.199949634852672</v>
      </c>
      <c r="K7" s="26"/>
      <c r="L7" s="26"/>
      <c r="M7" s="26"/>
      <c r="N7" s="26"/>
      <c r="O7" s="26"/>
    </row>
    <row r="8" spans="2:23" ht="15">
      <c r="B8" s="24" t="s">
        <v>14</v>
      </c>
      <c r="C8" s="17"/>
      <c r="D8" s="17"/>
      <c r="E8" s="17"/>
      <c r="F8" s="25" t="s">
        <v>15</v>
      </c>
      <c r="G8" s="26">
        <f>+G7*$C$9</f>
        <v>0</v>
      </c>
      <c r="H8" s="26">
        <f>+H7*$C$9</f>
        <v>462195.92042306723</v>
      </c>
      <c r="I8" s="27">
        <f>+I7*$C$9</f>
        <v>924391.84084613447</v>
      </c>
      <c r="J8" s="28">
        <f>+J7*$C$9</f>
        <v>1386587.7612692015</v>
      </c>
      <c r="K8" s="26"/>
      <c r="L8" s="26"/>
      <c r="M8" s="26"/>
      <c r="N8" s="26"/>
      <c r="O8" s="26"/>
    </row>
    <row r="9" spans="2:23" ht="15">
      <c r="B9" s="86" t="s">
        <v>16</v>
      </c>
      <c r="C9" s="29">
        <f>+'2.precio unitario '!F13</f>
        <v>16085.714285714286</v>
      </c>
      <c r="D9" s="30" t="s">
        <v>17</v>
      </c>
      <c r="E9" s="17"/>
      <c r="F9" s="25" t="s">
        <v>18</v>
      </c>
      <c r="G9" s="26">
        <f>+G7*$C$10</f>
        <v>0</v>
      </c>
      <c r="H9" s="26">
        <f>+H7*$C$10</f>
        <v>136195.92042306723</v>
      </c>
      <c r="I9" s="26">
        <f>+I7*$C$10</f>
        <v>272391.84084613447</v>
      </c>
      <c r="J9" s="28">
        <f>+J7*$C$10</f>
        <v>408587.76126920164</v>
      </c>
      <c r="K9" s="26"/>
      <c r="L9" s="26"/>
      <c r="M9" s="26"/>
      <c r="N9" s="26"/>
      <c r="O9" s="26"/>
    </row>
    <row r="10" spans="2:23" ht="15">
      <c r="B10" s="87" t="s">
        <v>19</v>
      </c>
      <c r="C10" s="31">
        <f>+'1.costos '!B35</f>
        <v>4740</v>
      </c>
      <c r="D10" s="30" t="s">
        <v>17</v>
      </c>
      <c r="E10" s="17"/>
      <c r="F10" s="25" t="s">
        <v>20</v>
      </c>
      <c r="G10" s="26">
        <f>+$C$11</f>
        <v>652000</v>
      </c>
      <c r="H10" s="26">
        <f>+$C$11</f>
        <v>652000</v>
      </c>
      <c r="I10" s="26">
        <f>+$C$11</f>
        <v>652000</v>
      </c>
      <c r="J10" s="28">
        <f>+$C$11</f>
        <v>652000</v>
      </c>
      <c r="K10" s="26"/>
      <c r="L10" s="26"/>
      <c r="M10" s="26"/>
      <c r="N10" s="26"/>
      <c r="O10" s="26"/>
    </row>
    <row r="11" spans="2:23" ht="15">
      <c r="B11" s="87" t="s">
        <v>21</v>
      </c>
      <c r="C11" s="31">
        <f>+SUM('1.costos '!B27:B31)</f>
        <v>652000</v>
      </c>
      <c r="D11" s="30" t="s">
        <v>17</v>
      </c>
      <c r="E11" s="17"/>
      <c r="F11" s="32" t="s">
        <v>3</v>
      </c>
      <c r="G11" s="33">
        <f>+G9+G10</f>
        <v>652000</v>
      </c>
      <c r="H11" s="33">
        <f>+H9+H10</f>
        <v>788195.92042306717</v>
      </c>
      <c r="I11" s="34">
        <f>+I9+I10</f>
        <v>924391.84084613447</v>
      </c>
      <c r="J11" s="35">
        <f>+J9+J10</f>
        <v>1060587.7612692015</v>
      </c>
      <c r="K11" s="26"/>
      <c r="L11" s="26"/>
      <c r="M11" s="26"/>
      <c r="N11" s="26"/>
      <c r="O11" s="26"/>
      <c r="U11" s="77">
        <f>+C12*C9</f>
        <v>924391.84084613447</v>
      </c>
    </row>
    <row r="12" spans="2:23" ht="15">
      <c r="B12" s="88" t="s">
        <v>22</v>
      </c>
      <c r="C12" s="76">
        <f>+C11/(C9-C10)</f>
        <v>57.466633089901784</v>
      </c>
      <c r="D12" s="17" t="s">
        <v>23</v>
      </c>
      <c r="E12" s="17"/>
      <c r="F12" s="37" t="s">
        <v>24</v>
      </c>
      <c r="G12" s="38">
        <f>+G8-G11</f>
        <v>-652000</v>
      </c>
      <c r="H12" s="38">
        <f>+H8-H11</f>
        <v>-325999.99999999994</v>
      </c>
      <c r="I12" s="39">
        <f>+I8-I11</f>
        <v>0</v>
      </c>
      <c r="J12" s="40">
        <f>+J8-J11</f>
        <v>326000</v>
      </c>
      <c r="K12" s="80"/>
      <c r="L12" s="80"/>
      <c r="M12" s="80"/>
      <c r="N12" s="80"/>
      <c r="O12" s="80"/>
    </row>
    <row r="13" spans="2:23" ht="15">
      <c r="B13" s="88" t="s">
        <v>25</v>
      </c>
      <c r="C13" s="36">
        <f>C12*C9</f>
        <v>924391.84084613447</v>
      </c>
      <c r="D13" s="17" t="s">
        <v>26</v>
      </c>
      <c r="E13" s="41"/>
      <c r="F13" s="126" t="str">
        <f>IF(C12&lt;0,"Nunca alcanzarás el punto de equilibrio con esos datos!","Para alcanzar el punto de equilibrio debes vender "&amp;TEXT(C12,"#.##0")&amp;" unidades mes")</f>
        <v>Para alcanzar el punto de equilibrio debes vender 57 unidades mes</v>
      </c>
      <c r="G13" s="127"/>
      <c r="H13" s="127"/>
      <c r="I13" s="127"/>
      <c r="J13" s="128"/>
      <c r="K13" s="81"/>
      <c r="L13" s="81"/>
      <c r="M13" s="81"/>
      <c r="N13" s="81"/>
      <c r="O13" s="81"/>
    </row>
    <row r="14" spans="2:23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2:23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2:23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T16" s="42"/>
      <c r="U16" s="42"/>
      <c r="V16" s="42"/>
      <c r="W16" s="42"/>
    </row>
    <row r="17" spans="2:1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2:1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2:15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2:1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2:1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2:1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2:15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2:15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2:1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2:1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2:1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2:1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2:1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3" spans="5:23" ht="207" customHeight="1">
      <c r="E33" s="129" t="s">
        <v>27</v>
      </c>
      <c r="F33" s="129"/>
      <c r="G33" s="129"/>
      <c r="H33" s="129"/>
    </row>
    <row r="36" spans="5:23">
      <c r="T36" s="43"/>
      <c r="U36" s="43"/>
      <c r="V36" s="43"/>
      <c r="W36" s="43"/>
    </row>
  </sheetData>
  <mergeCells count="2">
    <mergeCell ref="F13:J13"/>
    <mergeCell ref="E33:H33"/>
  </mergeCells>
  <pageMargins left="0.25" right="0.25" top="0.75" bottom="0.75" header="0.3" footer="0.3"/>
  <pageSetup paperSize="120" orientation="landscape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6"/>
  <sheetViews>
    <sheetView topLeftCell="A7" zoomScale="85" zoomScaleNormal="85" workbookViewId="0">
      <selection activeCell="B27" sqref="B27"/>
    </sheetView>
  </sheetViews>
  <sheetFormatPr baseColWidth="10" defaultRowHeight="15"/>
  <cols>
    <col min="2" max="2" width="40.28515625" customWidth="1"/>
    <col min="3" max="3" width="22.42578125" bestFit="1" customWidth="1"/>
  </cols>
  <sheetData>
    <row r="1" spans="2:3" ht="15.75" thickBot="1"/>
    <row r="2" spans="2:3" ht="15.75" thickTop="1">
      <c r="B2" s="59" t="s">
        <v>51</v>
      </c>
      <c r="C2" s="90" t="s">
        <v>75</v>
      </c>
    </row>
    <row r="3" spans="2:3">
      <c r="B3" s="91" t="s">
        <v>54</v>
      </c>
      <c r="C3" s="92"/>
    </row>
    <row r="4" spans="2:3">
      <c r="B4" s="93" t="s">
        <v>52</v>
      </c>
      <c r="C4" s="92">
        <f>+'2.precio unitario '!F13*100</f>
        <v>1608571.4285714286</v>
      </c>
    </row>
    <row r="5" spans="2:3">
      <c r="B5" s="93" t="s">
        <v>53</v>
      </c>
      <c r="C5" s="92">
        <v>0</v>
      </c>
    </row>
    <row r="6" spans="2:3">
      <c r="B6" s="93"/>
      <c r="C6" s="92"/>
    </row>
    <row r="7" spans="2:3">
      <c r="B7" s="94" t="s">
        <v>55</v>
      </c>
      <c r="C7" s="95">
        <f>SUM(C4:C6)</f>
        <v>1608571.4285714286</v>
      </c>
    </row>
    <row r="8" spans="2:3">
      <c r="B8" s="91"/>
      <c r="C8" s="96"/>
    </row>
    <row r="9" spans="2:3">
      <c r="B9" s="61" t="s">
        <v>56</v>
      </c>
      <c r="C9" s="92"/>
    </row>
    <row r="10" spans="2:3">
      <c r="B10" s="63" t="s">
        <v>57</v>
      </c>
      <c r="C10" s="97"/>
    </row>
    <row r="11" spans="2:3">
      <c r="B11" s="65" t="s">
        <v>39</v>
      </c>
      <c r="C11" s="66">
        <v>-400000</v>
      </c>
    </row>
    <row r="12" spans="2:3">
      <c r="B12" s="65" t="s">
        <v>40</v>
      </c>
      <c r="C12" s="66">
        <v>-18000</v>
      </c>
    </row>
    <row r="13" spans="2:3">
      <c r="B13" s="65" t="s">
        <v>41</v>
      </c>
      <c r="C13" s="66">
        <v>-3000</v>
      </c>
    </row>
    <row r="14" spans="2:3">
      <c r="B14" s="65" t="s">
        <v>42</v>
      </c>
      <c r="C14" s="66">
        <v>-5000</v>
      </c>
    </row>
    <row r="15" spans="2:3">
      <c r="B15" s="65" t="s">
        <v>43</v>
      </c>
      <c r="C15" s="66">
        <v>-8000</v>
      </c>
    </row>
    <row r="16" spans="2:3">
      <c r="B16" s="65" t="s">
        <v>44</v>
      </c>
      <c r="C16" s="66">
        <v>-40000</v>
      </c>
    </row>
    <row r="17" spans="1:7">
      <c r="B17" s="63" t="s">
        <v>58</v>
      </c>
      <c r="C17" s="106"/>
    </row>
    <row r="18" spans="1:7">
      <c r="B18" s="67" t="s">
        <v>45</v>
      </c>
      <c r="C18" s="68">
        <v>-250000</v>
      </c>
    </row>
    <row r="19" spans="1:7">
      <c r="B19" s="67" t="s">
        <v>46</v>
      </c>
      <c r="C19" s="68">
        <v>-200000</v>
      </c>
    </row>
    <row r="20" spans="1:7">
      <c r="B20" s="67" t="s">
        <v>29</v>
      </c>
      <c r="C20" s="68">
        <v>-10000</v>
      </c>
    </row>
    <row r="21" spans="1:7">
      <c r="B21" s="67" t="s">
        <v>30</v>
      </c>
      <c r="C21" s="68">
        <v>-180000</v>
      </c>
    </row>
    <row r="22" spans="1:7">
      <c r="B22" s="69" t="s">
        <v>31</v>
      </c>
      <c r="C22" s="70">
        <v>-12000</v>
      </c>
    </row>
    <row r="23" spans="1:7" ht="15.75" thickBot="1">
      <c r="B23" s="107" t="s">
        <v>32</v>
      </c>
      <c r="C23" s="108">
        <f>+SUM(C11:C22)</f>
        <v>-1126000</v>
      </c>
    </row>
    <row r="24" spans="1:7" s="111" customFormat="1" ht="15.75" thickBot="1">
      <c r="A24"/>
      <c r="B24" s="109" t="s">
        <v>59</v>
      </c>
      <c r="C24" s="110">
        <f>+C7+C23</f>
        <v>482571.42857142864</v>
      </c>
      <c r="D24"/>
      <c r="E24"/>
      <c r="F24"/>
      <c r="G24"/>
    </row>
    <row r="26" spans="1:7">
      <c r="B26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1.costos </vt:lpstr>
      <vt:lpstr>2.precio unitario </vt:lpstr>
      <vt:lpstr>3.Punto de equilibrio</vt:lpstr>
      <vt:lpstr>presupuesto</vt:lpstr>
      <vt:lpstr>'1.costos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 de Windows</cp:lastModifiedBy>
  <cp:lastPrinted>2026-04-14T12:44:12Z</cp:lastPrinted>
  <dcterms:created xsi:type="dcterms:W3CDTF">2023-10-13T17:12:04Z</dcterms:created>
  <dcterms:modified xsi:type="dcterms:W3CDTF">2026-04-21T15:27:40Z</dcterms:modified>
</cp:coreProperties>
</file>